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ercial\OneDrive\Escritorio\Procedimientos SP BITA\BITA\Logo  SP BITA\"/>
    </mc:Choice>
  </mc:AlternateContent>
  <xr:revisionPtr revIDLastSave="0" documentId="8_{FD6D1D84-F5E1-5444-B4B5-8B85E0BDD6D9}" xr6:coauthVersionLast="47" xr6:coauthVersionMax="47" xr10:uidLastSave="{00000000-0000-0000-0000-000000000000}"/>
  <bookViews>
    <workbookView xWindow="-120" yWindow="-120" windowWidth="20730" windowHeight="11040" xr2:uid="{AC505F72-97F6-424E-8FF2-83ECBD467E9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1" l="1"/>
  <c r="C92" i="1"/>
  <c r="C91" i="1"/>
  <c r="C90" i="1"/>
  <c r="C89" i="1"/>
  <c r="C88" i="1"/>
  <c r="C87" i="1"/>
  <c r="C86" i="1"/>
  <c r="C85" i="1"/>
  <c r="C84" i="1"/>
  <c r="C81" i="1"/>
  <c r="C80" i="1"/>
  <c r="C79" i="1"/>
  <c r="C77" i="1"/>
  <c r="C76" i="1"/>
  <c r="C75" i="1"/>
  <c r="C73" i="1"/>
  <c r="C72" i="1"/>
  <c r="C71" i="1"/>
  <c r="C69" i="1"/>
  <c r="C68" i="1"/>
  <c r="C67" i="1"/>
  <c r="C64" i="1"/>
  <c r="C63" i="1"/>
  <c r="C62" i="1"/>
  <c r="C60" i="1"/>
  <c r="C59" i="1"/>
  <c r="C58" i="1"/>
  <c r="C54" i="1"/>
  <c r="C53" i="1"/>
  <c r="C52" i="1"/>
  <c r="C51" i="1"/>
  <c r="C50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2" i="1"/>
</calcChain>
</file>

<file path=xl/sharedStrings.xml><?xml version="1.0" encoding="utf-8"?>
<sst xmlns="http://schemas.openxmlformats.org/spreadsheetml/2006/main" count="158" uniqueCount="71">
  <si>
    <t>PUERTO HABILITADO PARA CABOTAJE</t>
  </si>
  <si>
    <t>TARIFAS PÚBLICAS SP BITA RM S.A.                                         Cartagena de Indias - Colombia Mamonal km 3</t>
  </si>
  <si>
    <t>SERVICIO</t>
  </si>
  <si>
    <t>CONCEPTO</t>
  </si>
  <si>
    <t>1 MUELLAJE</t>
  </si>
  <si>
    <t>A las naves</t>
  </si>
  <si>
    <t>Por metro eslora día o fracción</t>
  </si>
  <si>
    <t>2. USO INSTALACIONES  A LA CARGA</t>
  </si>
  <si>
    <t>Carga General</t>
  </si>
  <si>
    <t>Por tonelada</t>
  </si>
  <si>
    <t>Carga granel sólido o líquido</t>
  </si>
  <si>
    <t>Contenedores</t>
  </si>
  <si>
    <t>Llenos de 20" por unidad</t>
  </si>
  <si>
    <t>Llenos de 40" por unidad</t>
  </si>
  <si>
    <t>Vacíos por unidad</t>
  </si>
  <si>
    <t>Isotanques Llenos</t>
  </si>
  <si>
    <t>Por unidad</t>
  </si>
  <si>
    <t>Isotanques Vacios</t>
  </si>
  <si>
    <t>Por Unidad</t>
  </si>
  <si>
    <t>Motos</t>
  </si>
  <si>
    <t>Cuatrimotos</t>
  </si>
  <si>
    <t xml:space="preserve">Yates o Embarcaciones hasta 20 m3 </t>
  </si>
  <si>
    <t>Yates o Embarcaciones &gt;20 hasta 40 m3</t>
  </si>
  <si>
    <t>Yates o Embarcaciones &gt;40 m3</t>
  </si>
  <si>
    <t>Vehículos y Maquinarias Autopropulsadas</t>
  </si>
  <si>
    <t>Menor o Igual a 20M3 por unidad</t>
  </si>
  <si>
    <t>Mayor a 20M3 y menor o igual a 40 M3 por unidad</t>
  </si>
  <si>
    <t>Mayor a  40 M3 y menor o igual a 100 M3 por unidad</t>
  </si>
  <si>
    <t>3. USO INSTALACIONES  AL OPERADOR PORTUARIO MARITIMO</t>
  </si>
  <si>
    <t>Mayor a 40 M3 y menor o igual a 100 M3 por unidad</t>
  </si>
  <si>
    <t>Isotanque lleno</t>
  </si>
  <si>
    <t>por unidad</t>
  </si>
  <si>
    <t>Isotanque vacio</t>
  </si>
  <si>
    <t>Suministro de Combustible</t>
  </si>
  <si>
    <t>Aseo, retiro de Basuras</t>
  </si>
  <si>
    <t>Por operación</t>
  </si>
  <si>
    <t>Aprovisionamiento de Buques</t>
  </si>
  <si>
    <t>Suministro de Agua</t>
  </si>
  <si>
    <t>4. USO INSTALACIONES  AL OPERADOR PORTUARIO TERRESTRE</t>
  </si>
  <si>
    <t>5. ALMACENAJE  A PARTIR DEL 4 DÍA</t>
  </si>
  <si>
    <t>Carga General Tonelada de peso por día</t>
  </si>
  <si>
    <t>Espacio Cubierto</t>
  </si>
  <si>
    <t>Día 1 al 3</t>
  </si>
  <si>
    <t>Día 4 al 6</t>
  </si>
  <si>
    <t>Día del 7 al 9</t>
  </si>
  <si>
    <t>Día 10 en adelante</t>
  </si>
  <si>
    <t>Espacio Descubierto</t>
  </si>
  <si>
    <t>Contenedores  Por unidad por día</t>
  </si>
  <si>
    <t>Contenedores  de 20" Llenos</t>
  </si>
  <si>
    <t>Contenedores  de 40" Llenos</t>
  </si>
  <si>
    <t>Contenedores de 20" Vacíos</t>
  </si>
  <si>
    <t>Contenedores de 40" Vacíos</t>
  </si>
  <si>
    <t>6. Otros servicios</t>
  </si>
  <si>
    <t>Descripción</t>
  </si>
  <si>
    <t>Suministro de Grúa Movil 50/100 Ton, Hora (Mínimo 3 Horas)</t>
  </si>
  <si>
    <t>Reempaque de los big bag por mal estado (no incluye el empaque) x big bag</t>
  </si>
  <si>
    <t>Inspeccion de antinarcoticos</t>
  </si>
  <si>
    <t>Servicio de Bascula (Lleno y Vacio)</t>
  </si>
  <si>
    <t>Suministro de auxiliares de carga/descarga por Jornal</t>
  </si>
  <si>
    <t>TABULADOR 2026</t>
  </si>
  <si>
    <t>Suministro de Gigante / Reach Stacker / Hora o fracción</t>
  </si>
  <si>
    <t>Suministro de Montacargas de Capacidad 10.0 Ton / Hora o fracción</t>
  </si>
  <si>
    <t>Suministro de Montacargas de Capacidad de 5,0 a 7.0 Ton / Hora o fracción</t>
  </si>
  <si>
    <t>Suministro de Montacargas de Capacidad 3.0 Ton / Hora o fracción</t>
  </si>
  <si>
    <t>Amarre y desamarre por maniobra</t>
  </si>
  <si>
    <r>
      <t xml:space="preserve">Nota 1: Para carga </t>
    </r>
    <r>
      <rPr>
        <b/>
        <i/>
        <u/>
        <sz val="11"/>
        <color theme="1"/>
        <rFont val="Aptos Narrow"/>
        <scheme val="minor"/>
      </rPr>
      <t>peligrosa</t>
    </r>
    <r>
      <rPr>
        <sz val="11"/>
        <color theme="1"/>
        <rFont val="Aptos Narrow"/>
        <family val="2"/>
        <scheme val="minor"/>
      </rPr>
      <t xml:space="preserve"> las tarifas tienen un incremento del 25%.</t>
    </r>
  </si>
  <si>
    <r>
      <t xml:space="preserve">Nota 2: Para carga </t>
    </r>
    <r>
      <rPr>
        <b/>
        <i/>
        <u/>
        <sz val="11"/>
        <color theme="1"/>
        <rFont val="Aptos Narrow"/>
        <scheme val="minor"/>
      </rPr>
      <t>explosiva</t>
    </r>
    <r>
      <rPr>
        <sz val="11"/>
        <color theme="1"/>
        <rFont val="Aptos Narrow"/>
        <family val="2"/>
        <scheme val="minor"/>
      </rPr>
      <t xml:space="preserve"> las tarifas tienen un incremento del 40%.</t>
    </r>
  </si>
  <si>
    <t>Las tarifas estan sujetas a las operaciones y los descuentos son potestad del area comercial de acuerdo a politicas de la Sociedad Portuaria.</t>
  </si>
  <si>
    <t>TRM</t>
  </si>
  <si>
    <t>TARIFA (USD)</t>
  </si>
  <si>
    <t>Tarifa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</si>
</sst>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3" formatCode="_-* #,##0.00_-;\-* #,##0.00_-;_-* &quot;-&quot;??_-;_-@_-"/>
    <numFmt numFmtId="164" formatCode="_-&quot;$&quot;* #,##0.00_-;\-&quot;$&quot;* #,##0.00_-;_-&quot;$&quot;* &quot;-&quot;_-;_-@_-"/>
    <numFmt numFmtId="165" formatCode="[$USD]\ #,##0.00;\-[$USD]\ 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0"/>
      <color rgb="FF000000"/>
      <name val="Trebuchet MS"/>
      <family val="2"/>
    </font>
    <font>
      <sz val="10"/>
      <color rgb="FF000000"/>
      <name val="Trebuchet MS"/>
      <family val="2"/>
    </font>
    <font>
      <sz val="10"/>
      <color rgb="FF000000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Trebuchet MS"/>
      <family val="2"/>
    </font>
    <font>
      <b/>
      <sz val="10"/>
      <color theme="0"/>
      <name val="Arial"/>
      <family val="2"/>
    </font>
    <font>
      <b/>
      <i/>
      <u/>
      <sz val="11"/>
      <color theme="1"/>
      <name val="Aptos Narrow"/>
      <scheme val="minor"/>
    </font>
    <font>
      <sz val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164" fontId="0" fillId="2" borderId="0" xfId="1" applyNumberFormat="1" applyFont="1" applyFill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43" fontId="0" fillId="2" borderId="0" xfId="2" applyFont="1" applyFill="1" applyAlignment="1">
      <alignment horizontal="right"/>
    </xf>
    <xf numFmtId="43" fontId="0" fillId="2" borderId="0" xfId="2" applyFont="1" applyFill="1"/>
    <xf numFmtId="43" fontId="5" fillId="3" borderId="1" xfId="2" applyFont="1" applyFill="1" applyBorder="1" applyAlignment="1">
      <alignment horizontal="center" vertical="top" wrapText="1"/>
    </xf>
    <xf numFmtId="43" fontId="5" fillId="3" borderId="1" xfId="2" applyFont="1" applyFill="1" applyBorder="1" applyAlignment="1">
      <alignment horizontal="center" vertical="top"/>
    </xf>
    <xf numFmtId="43" fontId="7" fillId="5" borderId="1" xfId="2" applyFont="1" applyFill="1" applyBorder="1" applyAlignment="1">
      <alignment horizontal="left" vertical="top" wrapText="1"/>
    </xf>
    <xf numFmtId="164" fontId="12" fillId="6" borderId="1" xfId="1" applyNumberFormat="1" applyFont="1" applyFill="1" applyBorder="1" applyAlignment="1">
      <alignment horizontal="center" vertical="top"/>
    </xf>
    <xf numFmtId="0" fontId="10" fillId="2" borderId="0" xfId="0" applyFont="1" applyFill="1"/>
    <xf numFmtId="43" fontId="10" fillId="2" borderId="0" xfId="2" applyFont="1" applyFill="1"/>
    <xf numFmtId="0" fontId="10" fillId="2" borderId="0" xfId="0" applyFont="1" applyFill="1" applyAlignment="1">
      <alignment horizontal="center"/>
    </xf>
    <xf numFmtId="43" fontId="10" fillId="2" borderId="0" xfId="2" applyFont="1" applyFill="1" applyAlignment="1">
      <alignment horizontal="center"/>
    </xf>
    <xf numFmtId="43" fontId="10" fillId="2" borderId="0" xfId="0" applyNumberFormat="1" applyFont="1" applyFill="1" applyAlignment="1">
      <alignment horizontal="center"/>
    </xf>
    <xf numFmtId="0" fontId="8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43" fontId="10" fillId="2" borderId="0" xfId="2" applyFont="1" applyFill="1" applyAlignment="1">
      <alignment horizontal="right"/>
    </xf>
    <xf numFmtId="165" fontId="7" fillId="5" borderId="1" xfId="2" applyNumberFormat="1" applyFont="1" applyFill="1" applyBorder="1" applyAlignment="1">
      <alignment horizontal="right" vertical="top" wrapText="1"/>
    </xf>
    <xf numFmtId="165" fontId="14" fillId="0" borderId="1" xfId="2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43" fontId="3" fillId="2" borderId="0" xfId="2" applyFont="1" applyFill="1" applyAlignment="1">
      <alignment horizontal="center" vertical="center"/>
    </xf>
    <xf numFmtId="43" fontId="4" fillId="0" borderId="1" xfId="2" applyFont="1" applyBorder="1" applyAlignment="1">
      <alignment horizontal="center" vertical="top" wrapText="1"/>
    </xf>
    <xf numFmtId="43" fontId="11" fillId="4" borderId="1" xfId="2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wrapText="1"/>
    </xf>
    <xf numFmtId="0" fontId="12" fillId="6" borderId="2" xfId="0" applyFont="1" applyFill="1" applyBorder="1" applyAlignment="1">
      <alignment horizontal="left" vertical="top"/>
    </xf>
    <xf numFmtId="0" fontId="12" fillId="6" borderId="3" xfId="0" applyFont="1" applyFill="1" applyBorder="1" applyAlignment="1">
      <alignment horizontal="left" vertical="top"/>
    </xf>
    <xf numFmtId="0" fontId="12" fillId="6" borderId="4" xfId="0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2270835</xdr:colOff>
      <xdr:row>1</xdr:row>
      <xdr:rowOff>17083</xdr:rowOff>
    </xdr:from>
    <xdr:to>
      <xdr:col>3</xdr:col>
      <xdr:colOff>6626</xdr:colOff>
      <xdr:row>8</xdr:row>
      <xdr:rowOff>3806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3D815AD-BD94-F10C-41B9-DB4632AFB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0502" y="207583"/>
          <a:ext cx="2074957" cy="1421823"/>
        </a:xfrm>
        <a:prstGeom prst="rect">
          <a:avLst/>
        </a:prstGeom>
      </xdr:spPr>
    </xdr:pic>
    <xdr:clientData/>
  </xdr:twoCellAnchor>
  <xdr:twoCellAnchor editAs="oneCell">
    <xdr:from>
      <xdr:col>0</xdr:col>
      <xdr:colOff>1549869</xdr:colOff>
      <xdr:row>99</xdr:row>
      <xdr:rowOff>73849</xdr:rowOff>
    </xdr:from>
    <xdr:to>
      <xdr:col>1</xdr:col>
      <xdr:colOff>780672</xdr:colOff>
      <xdr:row>103</xdr:row>
      <xdr:rowOff>65476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C3685D-068C-4720-CDE3-12F260546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869" y="19034949"/>
          <a:ext cx="2490470" cy="753627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1301750</xdr:colOff>
      <xdr:row>99</xdr:row>
      <xdr:rowOff>31750</xdr:rowOff>
    </xdr:from>
    <xdr:to>
      <xdr:col>1</xdr:col>
      <xdr:colOff>1929765</xdr:colOff>
      <xdr:row>103</xdr:row>
      <xdr:rowOff>104140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BDB4E70-A330-E43D-854A-A3FB935CC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9300" y="18992850"/>
          <a:ext cx="628015" cy="834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24E5-1A13-4281-AA8C-54C0F5C2D7BF}">
  <sheetPr>
    <pageSetUpPr fitToPage="1"/>
  </sheetPr>
  <dimension ref="A1:E106"/>
  <sheetViews>
    <sheetView tabSelected="1" workbookViewId="0">
      <selection activeCell="I11" sqref="I11"/>
    </sheetView>
  </sheetViews>
  <sheetFormatPr defaultColWidth="10.76171875" defaultRowHeight="15" x14ac:dyDescent="0.2"/>
  <cols>
    <col min="1" max="1" width="46.00390625" customWidth="1"/>
    <col min="2" max="2" width="43.1796875" customWidth="1"/>
    <col min="3" max="3" width="18.0234375" customWidth="1"/>
    <col min="4" max="4" width="15.87109375" style="11" customWidth="1"/>
    <col min="5" max="5" width="18.6953125" style="11" customWidth="1"/>
  </cols>
  <sheetData>
    <row r="1" spans="1:5" x14ac:dyDescent="0.2">
      <c r="A1" s="1"/>
      <c r="B1" s="1"/>
      <c r="C1" s="2"/>
    </row>
    <row r="2" spans="1:5" x14ac:dyDescent="0.2">
      <c r="A2" s="1"/>
      <c r="B2" s="1"/>
      <c r="C2" s="2"/>
    </row>
    <row r="3" spans="1:5" x14ac:dyDescent="0.2">
      <c r="A3" s="1"/>
      <c r="B3" s="1"/>
      <c r="C3" s="2"/>
    </row>
    <row r="4" spans="1:5" ht="18.75" x14ac:dyDescent="0.2">
      <c r="A4" s="26" t="s">
        <v>59</v>
      </c>
      <c r="B4" s="26"/>
      <c r="C4" s="2"/>
    </row>
    <row r="5" spans="1:5" ht="18.75" x14ac:dyDescent="0.2">
      <c r="A5" s="1"/>
      <c r="B5" s="3"/>
      <c r="C5" s="2"/>
    </row>
    <row r="6" spans="1:5" x14ac:dyDescent="0.2">
      <c r="A6" s="27" t="s">
        <v>0</v>
      </c>
      <c r="B6" s="27"/>
      <c r="C6" s="5"/>
    </row>
    <row r="7" spans="1:5" x14ac:dyDescent="0.2">
      <c r="A7" s="6"/>
      <c r="B7" s="6"/>
      <c r="C7" s="5"/>
    </row>
    <row r="8" spans="1:5" x14ac:dyDescent="0.2">
      <c r="A8" s="6"/>
      <c r="B8" s="12" t="s">
        <v>68</v>
      </c>
      <c r="C8" s="18">
        <v>3700</v>
      </c>
      <c r="E8" s="12"/>
    </row>
    <row r="9" spans="1:5" x14ac:dyDescent="0.2">
      <c r="A9" s="28" t="s">
        <v>1</v>
      </c>
      <c r="B9" s="28"/>
      <c r="C9" s="28"/>
    </row>
    <row r="10" spans="1:5" x14ac:dyDescent="0.2">
      <c r="A10" s="7" t="s">
        <v>2</v>
      </c>
      <c r="B10" s="7" t="s">
        <v>3</v>
      </c>
      <c r="C10" s="8" t="s">
        <v>69</v>
      </c>
      <c r="D10" s="13"/>
      <c r="E10" s="13"/>
    </row>
    <row r="11" spans="1:5" x14ac:dyDescent="0.2">
      <c r="A11" s="29" t="s">
        <v>4</v>
      </c>
      <c r="B11" s="29"/>
      <c r="C11" s="29"/>
    </row>
    <row r="12" spans="1:5" x14ac:dyDescent="0.2">
      <c r="A12" s="9" t="s">
        <v>5</v>
      </c>
      <c r="B12" s="9" t="s">
        <v>6</v>
      </c>
      <c r="C12" s="19">
        <f>60000/$C$8</f>
        <v>16.216216216216218</v>
      </c>
      <c r="D12" s="14"/>
      <c r="E12" s="15"/>
    </row>
    <row r="13" spans="1:5" x14ac:dyDescent="0.2">
      <c r="A13" s="23" t="s">
        <v>7</v>
      </c>
      <c r="B13" s="24"/>
      <c r="C13" s="25"/>
    </row>
    <row r="14" spans="1:5" x14ac:dyDescent="0.2">
      <c r="A14" s="4" t="s">
        <v>8</v>
      </c>
      <c r="B14" s="4" t="s">
        <v>9</v>
      </c>
      <c r="C14" s="20">
        <f>24500/C8</f>
        <v>6.6216216216216219</v>
      </c>
    </row>
    <row r="15" spans="1:5" x14ac:dyDescent="0.2">
      <c r="A15" s="4" t="s">
        <v>10</v>
      </c>
      <c r="B15" s="4" t="s">
        <v>9</v>
      </c>
      <c r="C15" s="20">
        <f>22500/C8</f>
        <v>6.0810810810810807</v>
      </c>
    </row>
    <row r="16" spans="1:5" x14ac:dyDescent="0.2">
      <c r="A16" s="4" t="s">
        <v>11</v>
      </c>
      <c r="B16" s="4" t="s">
        <v>12</v>
      </c>
      <c r="C16" s="20">
        <f>430000/C8</f>
        <v>116.21621621621621</v>
      </c>
    </row>
    <row r="17" spans="1:3" x14ac:dyDescent="0.2">
      <c r="A17" s="4" t="s">
        <v>11</v>
      </c>
      <c r="B17" s="4" t="s">
        <v>13</v>
      </c>
      <c r="C17" s="20">
        <f>580000/C8</f>
        <v>156.75675675675674</v>
      </c>
    </row>
    <row r="18" spans="1:3" x14ac:dyDescent="0.2">
      <c r="A18" s="4" t="s">
        <v>11</v>
      </c>
      <c r="B18" s="4" t="s">
        <v>14</v>
      </c>
      <c r="C18" s="20">
        <f>120000/C8</f>
        <v>32.432432432432435</v>
      </c>
    </row>
    <row r="19" spans="1:3" x14ac:dyDescent="0.2">
      <c r="A19" s="4" t="s">
        <v>15</v>
      </c>
      <c r="B19" s="4" t="s">
        <v>16</v>
      </c>
      <c r="C19" s="20">
        <f>430000/C8</f>
        <v>116.21621621621621</v>
      </c>
    </row>
    <row r="20" spans="1:3" x14ac:dyDescent="0.2">
      <c r="A20" s="4" t="s">
        <v>17</v>
      </c>
      <c r="B20" s="4" t="s">
        <v>18</v>
      </c>
      <c r="C20" s="20">
        <f>120000/C8</f>
        <v>32.432432432432435</v>
      </c>
    </row>
    <row r="21" spans="1:3" x14ac:dyDescent="0.2">
      <c r="A21" s="4" t="s">
        <v>19</v>
      </c>
      <c r="B21" s="4" t="s">
        <v>18</v>
      </c>
      <c r="C21" s="20">
        <f>120000/C8</f>
        <v>32.432432432432435</v>
      </c>
    </row>
    <row r="22" spans="1:3" x14ac:dyDescent="0.2">
      <c r="A22" s="4" t="s">
        <v>20</v>
      </c>
      <c r="B22" s="4" t="s">
        <v>18</v>
      </c>
      <c r="C22" s="20">
        <f>180000/C8</f>
        <v>48.648648648648646</v>
      </c>
    </row>
    <row r="23" spans="1:3" x14ac:dyDescent="0.2">
      <c r="A23" s="4" t="s">
        <v>21</v>
      </c>
      <c r="B23" s="4" t="s">
        <v>18</v>
      </c>
      <c r="C23" s="20">
        <f>430000/C8</f>
        <v>116.21621621621621</v>
      </c>
    </row>
    <row r="24" spans="1:3" x14ac:dyDescent="0.2">
      <c r="A24" s="4" t="s">
        <v>22</v>
      </c>
      <c r="B24" s="4" t="s">
        <v>18</v>
      </c>
      <c r="C24" s="20">
        <f>590000/C8</f>
        <v>159.45945945945945</v>
      </c>
    </row>
    <row r="25" spans="1:3" x14ac:dyDescent="0.2">
      <c r="A25" s="4" t="s">
        <v>23</v>
      </c>
      <c r="B25" s="4" t="s">
        <v>18</v>
      </c>
      <c r="C25" s="20">
        <f>1250000/C8</f>
        <v>337.83783783783781</v>
      </c>
    </row>
    <row r="26" spans="1:3" x14ac:dyDescent="0.2">
      <c r="A26" s="4" t="s">
        <v>24</v>
      </c>
      <c r="B26" s="4" t="s">
        <v>25</v>
      </c>
      <c r="C26" s="20">
        <f>290000/C8</f>
        <v>78.378378378378372</v>
      </c>
    </row>
    <row r="27" spans="1:3" x14ac:dyDescent="0.2">
      <c r="A27" s="4" t="s">
        <v>24</v>
      </c>
      <c r="B27" s="4" t="s">
        <v>26</v>
      </c>
      <c r="C27" s="20">
        <f>390000/C8</f>
        <v>105.4054054054054</v>
      </c>
    </row>
    <row r="28" spans="1:3" x14ac:dyDescent="0.2">
      <c r="A28" s="4" t="s">
        <v>24</v>
      </c>
      <c r="B28" s="4" t="s">
        <v>27</v>
      </c>
      <c r="C28" s="20">
        <f>720000/C8</f>
        <v>194.59459459459458</v>
      </c>
    </row>
    <row r="29" spans="1:3" x14ac:dyDescent="0.2">
      <c r="A29" s="30" t="s">
        <v>28</v>
      </c>
      <c r="B29" s="30"/>
      <c r="C29" s="30"/>
    </row>
    <row r="30" spans="1:3" x14ac:dyDescent="0.2">
      <c r="A30" s="4" t="s">
        <v>8</v>
      </c>
      <c r="B30" s="4" t="s">
        <v>9</v>
      </c>
      <c r="C30" s="20">
        <f>5800/C8</f>
        <v>1.5675675675675675</v>
      </c>
    </row>
    <row r="31" spans="1:3" x14ac:dyDescent="0.2">
      <c r="A31" s="4" t="s">
        <v>10</v>
      </c>
      <c r="B31" s="4" t="s">
        <v>9</v>
      </c>
      <c r="C31" s="20">
        <f>5150/C8</f>
        <v>1.3918918918918919</v>
      </c>
    </row>
    <row r="32" spans="1:3" x14ac:dyDescent="0.2">
      <c r="A32" s="4" t="s">
        <v>11</v>
      </c>
      <c r="B32" s="4" t="s">
        <v>12</v>
      </c>
      <c r="C32" s="20">
        <f>88000/C8</f>
        <v>23.783783783783782</v>
      </c>
    </row>
    <row r="33" spans="1:3" x14ac:dyDescent="0.2">
      <c r="A33" s="4" t="s">
        <v>11</v>
      </c>
      <c r="B33" s="4" t="s">
        <v>13</v>
      </c>
      <c r="C33" s="20">
        <f>98000/C8</f>
        <v>26.486486486486488</v>
      </c>
    </row>
    <row r="34" spans="1:3" x14ac:dyDescent="0.2">
      <c r="A34" s="4" t="s">
        <v>11</v>
      </c>
      <c r="B34" s="4" t="s">
        <v>14</v>
      </c>
      <c r="C34" s="20">
        <f>29000/C8</f>
        <v>7.8378378378378377</v>
      </c>
    </row>
    <row r="35" spans="1:3" x14ac:dyDescent="0.2">
      <c r="A35" s="4" t="s">
        <v>24</v>
      </c>
      <c r="B35" s="4" t="s">
        <v>25</v>
      </c>
      <c r="C35" s="20">
        <f>7800/C8</f>
        <v>2.1081081081081079</v>
      </c>
    </row>
    <row r="36" spans="1:3" x14ac:dyDescent="0.2">
      <c r="A36" s="4" t="s">
        <v>24</v>
      </c>
      <c r="B36" s="4" t="s">
        <v>26</v>
      </c>
      <c r="C36" s="20">
        <f>24800/C8</f>
        <v>6.7027027027027026</v>
      </c>
    </row>
    <row r="37" spans="1:3" x14ac:dyDescent="0.2">
      <c r="A37" s="4" t="s">
        <v>24</v>
      </c>
      <c r="B37" s="4" t="s">
        <v>29</v>
      </c>
      <c r="C37" s="20">
        <f>49000/C8</f>
        <v>13.243243243243244</v>
      </c>
    </row>
    <row r="38" spans="1:3" x14ac:dyDescent="0.2">
      <c r="A38" s="4" t="s">
        <v>30</v>
      </c>
      <c r="B38" s="4" t="s">
        <v>31</v>
      </c>
      <c r="C38" s="20">
        <f>95000/C8</f>
        <v>25.675675675675677</v>
      </c>
    </row>
    <row r="39" spans="1:3" x14ac:dyDescent="0.2">
      <c r="A39" s="4" t="s">
        <v>32</v>
      </c>
      <c r="B39" s="4" t="s">
        <v>31</v>
      </c>
      <c r="C39" s="20">
        <f>17000/C8</f>
        <v>4.5945945945945947</v>
      </c>
    </row>
    <row r="40" spans="1:3" x14ac:dyDescent="0.2">
      <c r="A40" s="4" t="s">
        <v>19</v>
      </c>
      <c r="B40" s="4" t="s">
        <v>31</v>
      </c>
      <c r="C40" s="20">
        <f>5150/C8</f>
        <v>1.3918918918918919</v>
      </c>
    </row>
    <row r="41" spans="1:3" x14ac:dyDescent="0.2">
      <c r="A41" s="4" t="s">
        <v>20</v>
      </c>
      <c r="B41" s="4" t="s">
        <v>31</v>
      </c>
      <c r="C41" s="20">
        <f>7700/C8</f>
        <v>2.0810810810810811</v>
      </c>
    </row>
    <row r="42" spans="1:3" x14ac:dyDescent="0.2">
      <c r="A42" s="4" t="s">
        <v>21</v>
      </c>
      <c r="B42" s="4" t="s">
        <v>18</v>
      </c>
      <c r="C42" s="20">
        <f>10300/C8</f>
        <v>2.7837837837837838</v>
      </c>
    </row>
    <row r="43" spans="1:3" x14ac:dyDescent="0.2">
      <c r="A43" s="4" t="s">
        <v>22</v>
      </c>
      <c r="B43" s="4" t="s">
        <v>18</v>
      </c>
      <c r="C43" s="20">
        <f>15450/C8</f>
        <v>4.1756756756756754</v>
      </c>
    </row>
    <row r="44" spans="1:3" x14ac:dyDescent="0.2">
      <c r="A44" s="4" t="s">
        <v>23</v>
      </c>
      <c r="B44" s="4" t="s">
        <v>18</v>
      </c>
      <c r="C44" s="20">
        <f>20600/C8</f>
        <v>5.5675675675675675</v>
      </c>
    </row>
    <row r="45" spans="1:3" x14ac:dyDescent="0.2">
      <c r="A45" s="4" t="s">
        <v>33</v>
      </c>
      <c r="B45" s="4" t="s">
        <v>9</v>
      </c>
      <c r="C45" s="20">
        <f>7350/C8</f>
        <v>1.9864864864864864</v>
      </c>
    </row>
    <row r="46" spans="1:3" x14ac:dyDescent="0.2">
      <c r="A46" s="4" t="s">
        <v>34</v>
      </c>
      <c r="B46" s="4" t="s">
        <v>35</v>
      </c>
      <c r="C46" s="20">
        <f>440000/C8</f>
        <v>118.91891891891892</v>
      </c>
    </row>
    <row r="47" spans="1:3" x14ac:dyDescent="0.2">
      <c r="A47" s="4" t="s">
        <v>36</v>
      </c>
      <c r="B47" s="4" t="s">
        <v>35</v>
      </c>
      <c r="C47" s="20">
        <f>540000/C8</f>
        <v>145.94594594594594</v>
      </c>
    </row>
    <row r="48" spans="1:3" x14ac:dyDescent="0.2">
      <c r="A48" s="4" t="s">
        <v>37</v>
      </c>
      <c r="B48" s="4" t="s">
        <v>9</v>
      </c>
      <c r="C48" s="20">
        <f>31500/C8</f>
        <v>8.513513513513514</v>
      </c>
    </row>
    <row r="49" spans="1:3" x14ac:dyDescent="0.2">
      <c r="A49" s="30" t="s">
        <v>38</v>
      </c>
      <c r="B49" s="30"/>
      <c r="C49" s="30"/>
    </row>
    <row r="50" spans="1:3" x14ac:dyDescent="0.2">
      <c r="A50" s="4" t="s">
        <v>8</v>
      </c>
      <c r="B50" s="4" t="s">
        <v>9</v>
      </c>
      <c r="C50" s="20">
        <f>2600/C8</f>
        <v>0.70270270270270274</v>
      </c>
    </row>
    <row r="51" spans="1:3" x14ac:dyDescent="0.2">
      <c r="A51" s="4" t="s">
        <v>10</v>
      </c>
      <c r="B51" s="4" t="s">
        <v>9</v>
      </c>
      <c r="C51" s="20">
        <f>1570/C8</f>
        <v>0.42432432432432432</v>
      </c>
    </row>
    <row r="52" spans="1:3" x14ac:dyDescent="0.2">
      <c r="A52" s="4" t="s">
        <v>11</v>
      </c>
      <c r="B52" s="4" t="s">
        <v>12</v>
      </c>
      <c r="C52" s="20">
        <f>10300/C8</f>
        <v>2.7837837837837838</v>
      </c>
    </row>
    <row r="53" spans="1:3" x14ac:dyDescent="0.2">
      <c r="A53" s="4" t="s">
        <v>11</v>
      </c>
      <c r="B53" s="4" t="s">
        <v>13</v>
      </c>
      <c r="C53" s="20">
        <f>11850/C8</f>
        <v>3.2027027027027026</v>
      </c>
    </row>
    <row r="54" spans="1:3" x14ac:dyDescent="0.2">
      <c r="A54" s="4" t="s">
        <v>11</v>
      </c>
      <c r="B54" s="4" t="s">
        <v>14</v>
      </c>
      <c r="C54" s="20">
        <f>5800/C8</f>
        <v>1.5675675675675675</v>
      </c>
    </row>
    <row r="55" spans="1:3" x14ac:dyDescent="0.2">
      <c r="A55" s="30" t="s">
        <v>39</v>
      </c>
      <c r="B55" s="30"/>
      <c r="C55" s="30"/>
    </row>
    <row r="56" spans="1:3" x14ac:dyDescent="0.2">
      <c r="A56" s="30" t="s">
        <v>40</v>
      </c>
      <c r="B56" s="30"/>
      <c r="C56" s="30"/>
    </row>
    <row r="57" spans="1:3" x14ac:dyDescent="0.2">
      <c r="A57" s="31" t="s">
        <v>41</v>
      </c>
      <c r="B57" s="4" t="s">
        <v>42</v>
      </c>
      <c r="C57" s="20">
        <v>0</v>
      </c>
    </row>
    <row r="58" spans="1:3" x14ac:dyDescent="0.2">
      <c r="A58" s="31" t="s">
        <v>41</v>
      </c>
      <c r="B58" s="4" t="s">
        <v>43</v>
      </c>
      <c r="C58" s="20">
        <f>9000/C8</f>
        <v>2.4324324324324325</v>
      </c>
    </row>
    <row r="59" spans="1:3" x14ac:dyDescent="0.2">
      <c r="A59" s="31" t="s">
        <v>41</v>
      </c>
      <c r="B59" s="4" t="s">
        <v>44</v>
      </c>
      <c r="C59" s="20">
        <f>12000/C8</f>
        <v>3.2432432432432434</v>
      </c>
    </row>
    <row r="60" spans="1:3" x14ac:dyDescent="0.2">
      <c r="A60" s="31" t="s">
        <v>41</v>
      </c>
      <c r="B60" s="4" t="s">
        <v>45</v>
      </c>
      <c r="C60" s="20">
        <f>14500/C8</f>
        <v>3.9189189189189189</v>
      </c>
    </row>
    <row r="61" spans="1:3" x14ac:dyDescent="0.2">
      <c r="A61" s="31" t="s">
        <v>46</v>
      </c>
      <c r="B61" s="4" t="s">
        <v>42</v>
      </c>
      <c r="C61" s="20">
        <v>0</v>
      </c>
    </row>
    <row r="62" spans="1:3" x14ac:dyDescent="0.2">
      <c r="A62" s="31" t="s">
        <v>46</v>
      </c>
      <c r="B62" s="4" t="s">
        <v>43</v>
      </c>
      <c r="C62" s="20">
        <f>6000/C8</f>
        <v>1.6216216216216217</v>
      </c>
    </row>
    <row r="63" spans="1:3" x14ac:dyDescent="0.2">
      <c r="A63" s="31" t="s">
        <v>46</v>
      </c>
      <c r="B63" s="4" t="s">
        <v>44</v>
      </c>
      <c r="C63" s="20">
        <f>8300/C8</f>
        <v>2.2432432432432434</v>
      </c>
    </row>
    <row r="64" spans="1:3" x14ac:dyDescent="0.2">
      <c r="A64" s="31" t="s">
        <v>46</v>
      </c>
      <c r="B64" s="4" t="s">
        <v>45</v>
      </c>
      <c r="C64" s="20">
        <f>10300/C8</f>
        <v>2.7837837837837838</v>
      </c>
    </row>
    <row r="65" spans="1:3" x14ac:dyDescent="0.2">
      <c r="A65" s="23" t="s">
        <v>47</v>
      </c>
      <c r="B65" s="24"/>
      <c r="C65" s="25"/>
    </row>
    <row r="66" spans="1:3" x14ac:dyDescent="0.2">
      <c r="A66" s="31" t="s">
        <v>48</v>
      </c>
      <c r="B66" s="4" t="s">
        <v>42</v>
      </c>
      <c r="C66" s="20">
        <v>0</v>
      </c>
    </row>
    <row r="67" spans="1:3" x14ac:dyDescent="0.2">
      <c r="A67" s="31" t="s">
        <v>48</v>
      </c>
      <c r="B67" s="4" t="s">
        <v>43</v>
      </c>
      <c r="C67" s="20">
        <f>98000/C8</f>
        <v>26.486486486486488</v>
      </c>
    </row>
    <row r="68" spans="1:3" x14ac:dyDescent="0.2">
      <c r="A68" s="31" t="s">
        <v>48</v>
      </c>
      <c r="B68" s="4" t="s">
        <v>44</v>
      </c>
      <c r="C68" s="20">
        <f>132000/C8</f>
        <v>35.675675675675677</v>
      </c>
    </row>
    <row r="69" spans="1:3" x14ac:dyDescent="0.2">
      <c r="A69" s="31" t="s">
        <v>48</v>
      </c>
      <c r="B69" s="4" t="s">
        <v>45</v>
      </c>
      <c r="C69" s="20">
        <f>167000/C8</f>
        <v>45.135135135135137</v>
      </c>
    </row>
    <row r="70" spans="1:3" x14ac:dyDescent="0.2">
      <c r="A70" s="31" t="s">
        <v>49</v>
      </c>
      <c r="B70" s="4" t="s">
        <v>42</v>
      </c>
      <c r="C70" s="20">
        <v>0</v>
      </c>
    </row>
    <row r="71" spans="1:3" x14ac:dyDescent="0.2">
      <c r="A71" s="31" t="s">
        <v>49</v>
      </c>
      <c r="B71" s="4" t="s">
        <v>43</v>
      </c>
      <c r="C71" s="20">
        <f>132000/C8</f>
        <v>35.675675675675677</v>
      </c>
    </row>
    <row r="72" spans="1:3" x14ac:dyDescent="0.2">
      <c r="A72" s="31" t="s">
        <v>49</v>
      </c>
      <c r="B72" s="4" t="s">
        <v>44</v>
      </c>
      <c r="C72" s="20">
        <f>163000/C8</f>
        <v>44.054054054054056</v>
      </c>
    </row>
    <row r="73" spans="1:3" x14ac:dyDescent="0.2">
      <c r="A73" s="31" t="s">
        <v>49</v>
      </c>
      <c r="B73" s="4" t="s">
        <v>45</v>
      </c>
      <c r="C73" s="20">
        <f>245000/C8</f>
        <v>66.21621621621621</v>
      </c>
    </row>
    <row r="74" spans="1:3" x14ac:dyDescent="0.2">
      <c r="A74" s="31" t="s">
        <v>50</v>
      </c>
      <c r="B74" s="4" t="s">
        <v>42</v>
      </c>
      <c r="C74" s="20">
        <v>0</v>
      </c>
    </row>
    <row r="75" spans="1:3" x14ac:dyDescent="0.2">
      <c r="A75" s="31" t="s">
        <v>50</v>
      </c>
      <c r="B75" s="4" t="s">
        <v>43</v>
      </c>
      <c r="C75" s="20">
        <f>17000/C8</f>
        <v>4.5945945945945947</v>
      </c>
    </row>
    <row r="76" spans="1:3" x14ac:dyDescent="0.2">
      <c r="A76" s="31" t="s">
        <v>50</v>
      </c>
      <c r="B76" s="4" t="s">
        <v>44</v>
      </c>
      <c r="C76" s="20">
        <f>17000/C8</f>
        <v>4.5945945945945947</v>
      </c>
    </row>
    <row r="77" spans="1:3" x14ac:dyDescent="0.2">
      <c r="A77" s="31" t="s">
        <v>50</v>
      </c>
      <c r="B77" s="4" t="s">
        <v>45</v>
      </c>
      <c r="C77" s="20">
        <f>17000/C8</f>
        <v>4.5945945945945947</v>
      </c>
    </row>
    <row r="78" spans="1:3" x14ac:dyDescent="0.2">
      <c r="A78" s="31" t="s">
        <v>51</v>
      </c>
      <c r="B78" s="4" t="s">
        <v>42</v>
      </c>
      <c r="C78" s="20">
        <v>0</v>
      </c>
    </row>
    <row r="79" spans="1:3" x14ac:dyDescent="0.2">
      <c r="A79" s="31" t="s">
        <v>51</v>
      </c>
      <c r="B79" s="4" t="s">
        <v>43</v>
      </c>
      <c r="C79" s="20">
        <f>34000/C8</f>
        <v>9.1891891891891895</v>
      </c>
    </row>
    <row r="80" spans="1:3" x14ac:dyDescent="0.2">
      <c r="A80" s="31" t="s">
        <v>51</v>
      </c>
      <c r="B80" s="4" t="s">
        <v>44</v>
      </c>
      <c r="C80" s="20">
        <f>34000/C8</f>
        <v>9.1891891891891895</v>
      </c>
    </row>
    <row r="81" spans="1:3" x14ac:dyDescent="0.2">
      <c r="A81" s="31" t="s">
        <v>51</v>
      </c>
      <c r="B81" s="4" t="s">
        <v>45</v>
      </c>
      <c r="C81" s="20">
        <f>34000/C8</f>
        <v>9.1891891891891895</v>
      </c>
    </row>
    <row r="82" spans="1:3" x14ac:dyDescent="0.2">
      <c r="A82" s="34" t="s">
        <v>52</v>
      </c>
      <c r="B82" s="35"/>
      <c r="C82" s="36"/>
    </row>
    <row r="83" spans="1:3" x14ac:dyDescent="0.2">
      <c r="A83" s="37" t="s">
        <v>53</v>
      </c>
      <c r="B83" s="37"/>
      <c r="C83" s="10" t="s">
        <v>70</v>
      </c>
    </row>
    <row r="84" spans="1:3" x14ac:dyDescent="0.2">
      <c r="A84" s="38" t="s">
        <v>63</v>
      </c>
      <c r="B84" s="39"/>
      <c r="C84" s="20">
        <f>95000/C8</f>
        <v>25.675675675675677</v>
      </c>
    </row>
    <row r="85" spans="1:3" x14ac:dyDescent="0.2">
      <c r="A85" s="38" t="s">
        <v>62</v>
      </c>
      <c r="B85" s="39"/>
      <c r="C85" s="20">
        <f>175000/C8</f>
        <v>47.297297297297298</v>
      </c>
    </row>
    <row r="86" spans="1:3" x14ac:dyDescent="0.2">
      <c r="A86" s="38" t="s">
        <v>61</v>
      </c>
      <c r="B86" s="39"/>
      <c r="C86" s="20">
        <f>220000/C8</f>
        <v>59.45945945945946</v>
      </c>
    </row>
    <row r="87" spans="1:3" x14ac:dyDescent="0.2">
      <c r="A87" s="22" t="s">
        <v>60</v>
      </c>
      <c r="B87" s="22"/>
      <c r="C87" s="20">
        <f>450000/C8</f>
        <v>121.62162162162163</v>
      </c>
    </row>
    <row r="88" spans="1:3" x14ac:dyDescent="0.2">
      <c r="A88" s="16" t="s">
        <v>54</v>
      </c>
      <c r="B88" s="17"/>
      <c r="C88" s="20">
        <f>2700000/C8</f>
        <v>729.72972972972968</v>
      </c>
    </row>
    <row r="89" spans="1:3" x14ac:dyDescent="0.2">
      <c r="A89" s="38" t="s">
        <v>55</v>
      </c>
      <c r="B89" s="39"/>
      <c r="C89" s="20">
        <f>20000/C8</f>
        <v>5.4054054054054053</v>
      </c>
    </row>
    <row r="90" spans="1:3" x14ac:dyDescent="0.2">
      <c r="A90" s="22" t="s">
        <v>64</v>
      </c>
      <c r="B90" s="22"/>
      <c r="C90" s="20">
        <f>150000/C8</f>
        <v>40.54054054054054</v>
      </c>
    </row>
    <row r="91" spans="1:3" x14ac:dyDescent="0.2">
      <c r="A91" s="22" t="s">
        <v>56</v>
      </c>
      <c r="B91" s="22"/>
      <c r="C91" s="20">
        <f>2400000/C8</f>
        <v>648.64864864864865</v>
      </c>
    </row>
    <row r="92" spans="1:3" x14ac:dyDescent="0.2">
      <c r="A92" s="22" t="s">
        <v>57</v>
      </c>
      <c r="B92" s="22"/>
      <c r="C92" s="20">
        <f>60000/C8</f>
        <v>16.216216216216218</v>
      </c>
    </row>
    <row r="93" spans="1:3" x14ac:dyDescent="0.2">
      <c r="A93" s="38" t="s">
        <v>58</v>
      </c>
      <c r="B93" s="39"/>
      <c r="C93" s="20">
        <f>150000/C8</f>
        <v>40.54054054054054</v>
      </c>
    </row>
    <row r="94" spans="1:3" x14ac:dyDescent="0.2">
      <c r="A94" s="32"/>
      <c r="B94" s="32"/>
      <c r="C94" s="32"/>
    </row>
    <row r="95" spans="1:3" x14ac:dyDescent="0.2">
      <c r="A95" s="33" t="s">
        <v>67</v>
      </c>
      <c r="B95" s="33"/>
      <c r="C95" s="33"/>
    </row>
    <row r="96" spans="1:3" x14ac:dyDescent="0.2">
      <c r="A96" s="33"/>
      <c r="B96" s="33"/>
      <c r="C96" s="33"/>
    </row>
    <row r="97" spans="1:5" s="1" customFormat="1" x14ac:dyDescent="0.2">
      <c r="A97" s="21" t="s">
        <v>65</v>
      </c>
      <c r="B97" s="21"/>
      <c r="C97" s="21"/>
      <c r="D97" s="11"/>
      <c r="E97" s="11"/>
    </row>
    <row r="98" spans="1:5" s="1" customFormat="1" x14ac:dyDescent="0.2">
      <c r="A98" s="21" t="s">
        <v>66</v>
      </c>
      <c r="B98" s="21"/>
      <c r="C98" s="21"/>
      <c r="D98" s="11"/>
      <c r="E98" s="11"/>
    </row>
    <row r="99" spans="1:5" s="1" customFormat="1" x14ac:dyDescent="0.2">
      <c r="D99" s="11"/>
      <c r="E99" s="11"/>
    </row>
    <row r="100" spans="1:5" s="1" customFormat="1" x14ac:dyDescent="0.2">
      <c r="D100" s="11"/>
      <c r="E100" s="11"/>
    </row>
    <row r="101" spans="1:5" s="1" customFormat="1" x14ac:dyDescent="0.2">
      <c r="D101" s="11"/>
      <c r="E101" s="11"/>
    </row>
    <row r="102" spans="1:5" s="1" customFormat="1" x14ac:dyDescent="0.2">
      <c r="D102" s="11"/>
      <c r="E102" s="11"/>
    </row>
    <row r="103" spans="1:5" s="1" customFormat="1" x14ac:dyDescent="0.2">
      <c r="D103" s="11"/>
      <c r="E103" s="11"/>
    </row>
    <row r="104" spans="1:5" s="1" customFormat="1" x14ac:dyDescent="0.2">
      <c r="D104" s="11"/>
      <c r="E104" s="11"/>
    </row>
    <row r="105" spans="1:5" s="1" customFormat="1" x14ac:dyDescent="0.2">
      <c r="D105" s="11"/>
      <c r="E105" s="11"/>
    </row>
    <row r="106" spans="1:5" s="1" customFormat="1" x14ac:dyDescent="0.2">
      <c r="D106" s="11"/>
      <c r="E106" s="11"/>
    </row>
  </sheetData>
  <mergeCells count="31">
    <mergeCell ref="A95:C96"/>
    <mergeCell ref="A66:A69"/>
    <mergeCell ref="A70:A73"/>
    <mergeCell ref="A74:A77"/>
    <mergeCell ref="A78:A81"/>
    <mergeCell ref="A82:C82"/>
    <mergeCell ref="A83:B83"/>
    <mergeCell ref="A89:B89"/>
    <mergeCell ref="A93:B93"/>
    <mergeCell ref="A84:B84"/>
    <mergeCell ref="A85:B85"/>
    <mergeCell ref="A86:B86"/>
    <mergeCell ref="A87:B87"/>
    <mergeCell ref="A90:B90"/>
    <mergeCell ref="A91:B91"/>
    <mergeCell ref="A97:C97"/>
    <mergeCell ref="A98:C98"/>
    <mergeCell ref="A92:B92"/>
    <mergeCell ref="A65:C65"/>
    <mergeCell ref="A4:B4"/>
    <mergeCell ref="A6:B6"/>
    <mergeCell ref="A9:C9"/>
    <mergeCell ref="A11:C11"/>
    <mergeCell ref="A13:C13"/>
    <mergeCell ref="A29:C29"/>
    <mergeCell ref="A49:C49"/>
    <mergeCell ref="A55:C55"/>
    <mergeCell ref="A56:C56"/>
    <mergeCell ref="A57:A60"/>
    <mergeCell ref="A61:A64"/>
    <mergeCell ref="A94:C94"/>
  </mergeCells>
  <pageMargins left="0.70866141732283472" right="0.70866141732283472" top="0.74803149606299213" bottom="0.74803149606299213" header="0.31496062992125984" footer="0.31496062992125984"/>
  <pageSetup paperSize="9" scale="65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 LOGISTIC</dc:creator>
  <cp:lastModifiedBy>R y L Transportes del Caribe</cp:lastModifiedBy>
  <cp:lastPrinted>2026-02-16T13:31:42Z</cp:lastPrinted>
  <dcterms:created xsi:type="dcterms:W3CDTF">2025-11-27T12:03:51Z</dcterms:created>
  <dcterms:modified xsi:type="dcterms:W3CDTF">2026-05-22T21:56:12Z</dcterms:modified>
</cp:coreProperties>
</file>